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<sst xmlns="http://schemas.openxmlformats.org/spreadsheetml/2006/main" count="196" uniqueCount="184">
  <si>
    <t>в других сферах, из них за счет средств субсидий, предоставляемых</t>
  </si>
  <si>
    <t>03100 0503 000</t>
  </si>
  <si>
    <t>101,332</t>
  </si>
  <si>
    <t>103,3</t>
  </si>
  <si>
    <t>12600 0000 000</t>
  </si>
  <si>
    <t>101,319</t>
  </si>
  <si>
    <t>101,70</t>
  </si>
  <si>
    <t>10720 000 0000 0000000 000 000</t>
  </si>
  <si>
    <t>Ед.  измерения: отчета - руб.</t>
  </si>
  <si>
    <t>00211 0000 211</t>
  </si>
  <si>
    <t>24600 0000 000</t>
  </si>
  <si>
    <t>700 001</t>
  </si>
  <si>
    <t>региональные и муниципальные программы (без ФАИП), формируемые за счет субвенций, поступающих от других бюджетов бюджетной системы Российской Федерации</t>
  </si>
  <si>
    <t>24200 0800 000</t>
  </si>
  <si>
    <t>Реализация государственной политики в области содействия занятости населения</t>
  </si>
  <si>
    <t>103,9</t>
  </si>
  <si>
    <t>0001</t>
  </si>
  <si>
    <t>Численность работников культуры</t>
  </si>
  <si>
    <t>Осуществление первичного воинского учета на территориях, где отсутствуют военные комиссариаты</t>
  </si>
  <si>
    <t>103,7</t>
  </si>
  <si>
    <t>Начисления на выплаты по оплате труда</t>
  </si>
  <si>
    <t>прирост заработной платы, в том числе:</t>
  </si>
  <si>
    <t>101,32</t>
  </si>
  <si>
    <t>Прирост расходов по фонду оплаты труда (с начислениями) к отчетному финансовому году, из них:</t>
  </si>
  <si>
    <t>ОСТАТКИ СРЕДСТВ БЮДЖЕТОВ НА ОТЧЕТНУЮ ДАТУ:</t>
  </si>
  <si>
    <t>101,533</t>
  </si>
  <si>
    <t>в других сферах</t>
  </si>
  <si>
    <t>103,1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</si>
  <si>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</si>
  <si>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</si>
  <si>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Расходы по содержанию органов местного самоуправления, всего</t>
  </si>
  <si>
    <t>0007</t>
  </si>
  <si>
    <t>начисления на выплаты по оплате труда</t>
  </si>
  <si>
    <t>15200 0000 000</t>
  </si>
  <si>
    <t>01400 0000 000</t>
  </si>
  <si>
    <t>101,330</t>
  </si>
  <si>
    <t>103,5</t>
  </si>
  <si>
    <t>Справка к месячному отчету</t>
  </si>
  <si>
    <t>Прочие работы, услуги, всего:</t>
  </si>
  <si>
    <t>№ листа / № строки</t>
  </si>
  <si>
    <t>00210 0000 211</t>
  </si>
  <si>
    <t>14000 0000 000</t>
  </si>
  <si>
    <t>Муниципальные служащие</t>
  </si>
  <si>
    <t>работников культуры, из них:</t>
  </si>
  <si>
    <t>15001 0000 211</t>
  </si>
  <si>
    <t>101,552</t>
  </si>
  <si>
    <t>105,6</t>
  </si>
  <si>
    <t>101,431</t>
  </si>
  <si>
    <t>услуги по страхованию</t>
  </si>
  <si>
    <t>12300 0000 290</t>
  </si>
  <si>
    <t>Социальное обеспечение</t>
  </si>
  <si>
    <t>101,322</t>
  </si>
  <si>
    <t>Расходы учреждений на оплату коммунальных услуг</t>
  </si>
  <si>
    <t>101,402</t>
  </si>
  <si>
    <t>Расходы дорожных фондов</t>
  </si>
  <si>
    <t>000 0000 0000000 000 211 01</t>
  </si>
  <si>
    <t>00200 0000 000</t>
  </si>
  <si>
    <t>101,349</t>
  </si>
  <si>
    <t>23200 0800 000</t>
  </si>
  <si>
    <t>01000 0000 000</t>
  </si>
  <si>
    <t>Региональные и муниципальные программы (без ФАИП)</t>
  </si>
  <si>
    <t>на начисления на выплаты по оплате труда  - по 01 разделу</t>
  </si>
  <si>
    <t>в сфере культуры и кинематографии, из них за счет средств субсидий, предоставляемых</t>
  </si>
  <si>
    <t>25001 0000 000</t>
  </si>
  <si>
    <t>23600 0000 000</t>
  </si>
  <si>
    <t>на 01.10.2015</t>
  </si>
  <si>
    <t>101,368</t>
  </si>
  <si>
    <t>12208 0000 226</t>
  </si>
  <si>
    <t>Региональные и муниципальные программы (без ФАИП) – ст.251</t>
  </si>
  <si>
    <t>101,328</t>
  </si>
  <si>
    <t>10800 0000 000</t>
  </si>
  <si>
    <t>101,260</t>
  </si>
  <si>
    <t>на заработную плату  - по 01 разделу в том числе:</t>
  </si>
  <si>
    <t>101,383</t>
  </si>
  <si>
    <t>уплату штрафов, пеней за несвоевременную уплату налогов и сборов, другие экономические санкции</t>
  </si>
  <si>
    <t>10801 0000 000</t>
  </si>
  <si>
    <t>101,345</t>
  </si>
  <si>
    <t>101,266</t>
  </si>
  <si>
    <t>Расходы по содержанию органов местного самоуправления, всего - по 01 разделу</t>
  </si>
  <si>
    <t>Начисления на выплаты по оплате труда, в том числе:</t>
  </si>
  <si>
    <t>из них расходы на: заработную плату</t>
  </si>
  <si>
    <t>25000 0000 000</t>
  </si>
  <si>
    <t>Численность работников государственных (муниципальных) учреждений, в том числе</t>
  </si>
  <si>
    <t>13000 0000 000</t>
  </si>
  <si>
    <t>101,320</t>
  </si>
  <si>
    <t>101,262</t>
  </si>
  <si>
    <t>101,364</t>
  </si>
  <si>
    <t>101,68</t>
  </si>
  <si>
    <t>101,26</t>
  </si>
  <si>
    <t>02538 0000 000</t>
  </si>
  <si>
    <t>101,472</t>
  </si>
  <si>
    <t>101,534</t>
  </si>
  <si>
    <t>12100 0000 000</t>
  </si>
  <si>
    <t>из них: остатки целевых средств бюджетов</t>
  </si>
  <si>
    <t>103,6</t>
  </si>
  <si>
    <t>103,8</t>
  </si>
  <si>
    <t>13600 0000 000</t>
  </si>
  <si>
    <t>101,551</t>
  </si>
  <si>
    <t>Расходы, осуществляемые за счет субвенций, поступающих от других бюджетов бюджетной системы</t>
  </si>
  <si>
    <t>10700 000 0000 0000000 000 000</t>
  </si>
  <si>
    <t>06100 0000 260</t>
  </si>
  <si>
    <t>02530 0000 000</t>
  </si>
  <si>
    <t>МУНИЦИПАЛЬНЫЙ ДОЛГ, всего</t>
  </si>
  <si>
    <t>103,2</t>
  </si>
  <si>
    <t>13200 0800 000</t>
  </si>
  <si>
    <t>101,333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</si>
  <si>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</si>
  <si>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</si>
  <si>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</si>
  <si>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104,7</t>
  </si>
  <si>
    <t>105,1</t>
  </si>
  <si>
    <t>101,71</t>
  </si>
  <si>
    <t>103,4</t>
  </si>
  <si>
    <t>15201 0000 211</t>
  </si>
  <si>
    <t>101,142</t>
  </si>
  <si>
    <t>МЕСЯЧНЫЙ ОТЧЕТ ОБ ИСПОЛНЕНИИ БЮДЖЕТА</t>
  </si>
  <si>
    <t>104,1</t>
  </si>
  <si>
    <t>12200 0000 226</t>
  </si>
  <si>
    <t>101,102</t>
  </si>
  <si>
    <t>объем основного долга по бюджетным кредитам, привлеченным в местный бюджет, всего</t>
  </si>
  <si>
    <t>15000 0000 000</t>
  </si>
  <si>
    <t>101,108</t>
  </si>
  <si>
    <t>101,532</t>
  </si>
  <si>
    <t>в сфере культуры и кинематографии, из них в образовательных учреждениях</t>
  </si>
  <si>
    <t>Прочие расходы, всего:</t>
  </si>
  <si>
    <t>101,33</t>
  </si>
  <si>
    <t>23000 0000 000</t>
  </si>
  <si>
    <t>105,3</t>
  </si>
  <si>
    <t>101,491</t>
  </si>
  <si>
    <t>12101 0000 000</t>
  </si>
  <si>
    <t>101,331</t>
  </si>
  <si>
    <t>12  12 Утверждено бюджеты городских и сельских поселений (средства федерального бюджета)</t>
  </si>
  <si>
    <t>прирост заработной платы</t>
  </si>
  <si>
    <t>муниципальных служащих, работников, замещающих муниципальные должности</t>
  </si>
  <si>
    <t>101,25</t>
  </si>
  <si>
    <t>Благоустройство</t>
  </si>
  <si>
    <t>000 0000 0000000 000 213 01</t>
  </si>
  <si>
    <t>101,110</t>
  </si>
  <si>
    <t>101,342</t>
  </si>
  <si>
    <t>в том числе на: содержание в чистоте помещений, зданий, дворов, иного имущества</t>
  </si>
  <si>
    <t>02536 0000 000</t>
  </si>
  <si>
    <t>25201 0000 000</t>
  </si>
  <si>
    <t>10100 0000 000</t>
  </si>
  <si>
    <t>14200 0800 000</t>
  </si>
  <si>
    <t>101,447</t>
  </si>
  <si>
    <t>700,1</t>
  </si>
  <si>
    <t>00800 0203 000</t>
  </si>
  <si>
    <t>бюджетные кредиты, полученные из местного бюджета</t>
  </si>
  <si>
    <t>22600 0000 000</t>
  </si>
  <si>
    <t>Верхнекарачанское с/п</t>
  </si>
  <si>
    <t>14600 0000 000</t>
  </si>
  <si>
    <t>23  23 Исполнено бюджеты городских и сельских поселений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</si>
  <si>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</si>
  <si>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Расходы на содержание недвижимого имущества, всего, в том числе:</t>
  </si>
  <si>
    <t>101,428</t>
  </si>
  <si>
    <t>00230 0000 213</t>
  </si>
  <si>
    <t>00231 0000 213</t>
  </si>
  <si>
    <t>24  24 Исполнено бюджеты городских и сельских поселений (средства федерального бюджета)</t>
  </si>
  <si>
    <t>101,380</t>
  </si>
  <si>
    <t>Код показателя</t>
  </si>
  <si>
    <t>12206 0000 226</t>
  </si>
  <si>
    <t>Расходы на заработную плату работникам учреждений, в том числе:</t>
  </si>
  <si>
    <t>Муниципальные должности</t>
  </si>
  <si>
    <t>101,27</t>
  </si>
  <si>
    <t>24000 0000 000</t>
  </si>
  <si>
    <t>10102 0000 000</t>
  </si>
  <si>
    <t>10723 000 0000 0000000 000 000</t>
  </si>
  <si>
    <t>25200 0000 000</t>
  </si>
  <si>
    <t>услуги в области информационных технологий</t>
  </si>
  <si>
    <t>капитальный ремонт и ремонт сети автомобильных дорог общего пользования и искусственных сооружений на них</t>
  </si>
  <si>
    <t>содержание  сети автомобильных дорог общего пользования и искусственных сооружений на них</t>
  </si>
  <si>
    <t>101,361</t>
  </si>
  <si>
    <t>в сфере культуры и кинематографии</t>
  </si>
  <si>
    <t>101,507</t>
  </si>
  <si>
    <t>101,384</t>
  </si>
  <si>
    <t>12320 0000 290</t>
  </si>
  <si>
    <t>101,267</t>
  </si>
  <si>
    <t>101,196</t>
  </si>
  <si>
    <t>12310 0000 290</t>
  </si>
  <si>
    <t>101,401</t>
  </si>
  <si>
    <t>И.И. Пищугина</t>
  </si>
  <si>
    <t>Е.В. Степанищева</t>
  </si>
  <si>
    <t>Глава сельского поселения</t>
  </si>
  <si>
    <t>Главный бухгалтер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</si>
</sst>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3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47">
      <selection activeCell="C74" sqref="C74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54.8515625" style="0" customWidth="1"/>
    <col min="4" max="7" width="15.140625" style="0" customWidth="1"/>
  </cols>
  <sheetData>
    <row r="1" spans="1:7" ht="12.75">
      <c r="A1" s="6" t="s">
        <v>115</v>
      </c>
      <c r="B1" s="6"/>
      <c r="C1" s="6"/>
      <c r="D1" s="6"/>
      <c r="E1" s="6"/>
      <c r="F1" s="6"/>
      <c r="G1" s="7" t="s">
        <v>8</v>
      </c>
    </row>
    <row r="2" spans="1:7" ht="12.75">
      <c r="A2" s="6" t="s">
        <v>37</v>
      </c>
      <c r="B2" s="6"/>
      <c r="C2" s="6"/>
      <c r="D2" s="6"/>
      <c r="E2" s="6"/>
      <c r="F2" s="6"/>
      <c r="G2" s="7"/>
    </row>
    <row r="3" spans="1:7" ht="12.75">
      <c r="A3" s="6" t="s">
        <v>149</v>
      </c>
      <c r="B3" s="6"/>
      <c r="C3" s="6"/>
      <c r="D3" s="6"/>
      <c r="E3" s="6"/>
      <c r="F3" s="6"/>
      <c r="G3" s="7"/>
    </row>
    <row r="4" spans="1:7" ht="12.75">
      <c r="A4" s="9" t="s">
        <v>65</v>
      </c>
      <c r="B4" s="9"/>
      <c r="C4" s="9"/>
      <c r="D4" s="9"/>
      <c r="E4" s="9"/>
      <c r="F4" s="9"/>
      <c r="G4" s="8"/>
    </row>
    <row r="5" spans="1:7" ht="66" customHeight="1">
      <c r="A5" s="1" t="s">
        <v>39</v>
      </c>
      <c r="B5" s="1" t="s">
        <v>159</v>
      </c>
      <c r="C5" s="1" t="s">
        <v>107</v>
      </c>
      <c r="D5" s="1" t="s">
        <v>106</v>
      </c>
      <c r="E5" s="1" t="s">
        <v>131</v>
      </c>
      <c r="F5" s="1" t="s">
        <v>151</v>
      </c>
      <c r="G5" s="1" t="s">
        <v>157</v>
      </c>
    </row>
    <row r="6" spans="1:7" ht="12.75">
      <c r="A6" s="2" t="s">
        <v>134</v>
      </c>
      <c r="B6" s="3" t="s">
        <v>56</v>
      </c>
      <c r="C6" s="3" t="s">
        <v>30</v>
      </c>
      <c r="D6" s="4">
        <f>ROUND(2475300,2)</f>
        <v>2475300</v>
      </c>
      <c r="E6" s="4">
        <f>ROUND(0,2)</f>
        <v>0</v>
      </c>
      <c r="F6" s="4">
        <f>ROUND(1757437.05,2)</f>
        <v>1757437.05</v>
      </c>
      <c r="G6" s="4">
        <f>ROUND(0,2)</f>
        <v>0</v>
      </c>
    </row>
    <row r="7" spans="1:7" ht="12.75">
      <c r="A7" s="2" t="s">
        <v>88</v>
      </c>
      <c r="B7" s="3" t="s">
        <v>40</v>
      </c>
      <c r="C7" s="3" t="s">
        <v>80</v>
      </c>
      <c r="D7" s="4">
        <f>ROUND(1590600,2)</f>
        <v>1590600</v>
      </c>
      <c r="E7" s="4">
        <f>ROUND(0,2)</f>
        <v>0</v>
      </c>
      <c r="F7" s="4">
        <f>ROUND(1145506.53,2)</f>
        <v>1145506.53</v>
      </c>
      <c r="G7" s="4">
        <f>ROUND(0,2)</f>
        <v>0</v>
      </c>
    </row>
    <row r="8" spans="1:7" ht="12.75">
      <c r="A8" s="2" t="s">
        <v>163</v>
      </c>
      <c r="B8" s="3" t="s">
        <v>9</v>
      </c>
      <c r="C8" s="3" t="s">
        <v>133</v>
      </c>
      <c r="D8" s="4">
        <f>ROUND(1590600,2)</f>
        <v>1590600</v>
      </c>
      <c r="E8" s="4">
        <f>ROUND(0,2)</f>
        <v>0</v>
      </c>
      <c r="F8" s="4">
        <f>ROUND(1145506.53,2)</f>
        <v>1145506.53</v>
      </c>
      <c r="G8" s="4">
        <f>ROUND(0,2)</f>
        <v>0</v>
      </c>
    </row>
    <row r="9" spans="1:7" ht="12.75">
      <c r="A9" s="2" t="s">
        <v>22</v>
      </c>
      <c r="B9" s="3" t="s">
        <v>155</v>
      </c>
      <c r="C9" s="3" t="s">
        <v>32</v>
      </c>
      <c r="D9" s="4">
        <f>ROUND(480400,2)</f>
        <v>480400</v>
      </c>
      <c r="E9" s="4">
        <f>ROUND(0,2)</f>
        <v>0</v>
      </c>
      <c r="F9" s="4">
        <f>ROUND(339902.98,2)</f>
        <v>339902.98</v>
      </c>
      <c r="G9" s="4">
        <f>ROUND(0,2)</f>
        <v>0</v>
      </c>
    </row>
    <row r="10" spans="1:7" ht="12.75">
      <c r="A10" s="2" t="s">
        <v>125</v>
      </c>
      <c r="B10" s="3" t="s">
        <v>156</v>
      </c>
      <c r="C10" s="3" t="s">
        <v>133</v>
      </c>
      <c r="D10" s="4">
        <f>ROUND(480400,2)</f>
        <v>480400</v>
      </c>
      <c r="E10" s="4">
        <f>ROUND(0,2)</f>
        <v>0</v>
      </c>
      <c r="F10" s="4">
        <f>ROUND(339902.98,2)</f>
        <v>339902.98</v>
      </c>
      <c r="G10" s="4">
        <f>ROUND(0,2)</f>
        <v>0</v>
      </c>
    </row>
    <row r="11" spans="1:7" ht="18.75">
      <c r="A11" s="2" t="s">
        <v>87</v>
      </c>
      <c r="B11" s="3" t="s">
        <v>146</v>
      </c>
      <c r="C11" s="3" t="s">
        <v>18</v>
      </c>
      <c r="D11" s="4">
        <f>ROUND(150200,2)</f>
        <v>150200</v>
      </c>
      <c r="E11" s="4">
        <f>ROUND(150200,2)</f>
        <v>150200</v>
      </c>
      <c r="F11" s="4">
        <f>ROUND(105379.27,2)</f>
        <v>105379.27</v>
      </c>
      <c r="G11" s="4">
        <f>ROUND(105379.27,2)</f>
        <v>105379.27</v>
      </c>
    </row>
    <row r="12" spans="1:7" ht="18.75">
      <c r="A12" s="2" t="s">
        <v>6</v>
      </c>
      <c r="B12" s="3" t="s">
        <v>59</v>
      </c>
      <c r="C12" s="3" t="s">
        <v>98</v>
      </c>
      <c r="D12" s="4">
        <f>ROUND(150200,2)</f>
        <v>150200</v>
      </c>
      <c r="E12" s="4">
        <f>ROUND(150200,2)</f>
        <v>150200</v>
      </c>
      <c r="F12" s="4">
        <f>ROUND(105379.27,2)</f>
        <v>105379.27</v>
      </c>
      <c r="G12" s="4">
        <f>ROUND(105379.27,2)</f>
        <v>105379.27</v>
      </c>
    </row>
    <row r="13" spans="1:7" ht="12.75">
      <c r="A13" s="2" t="s">
        <v>111</v>
      </c>
      <c r="B13" s="3" t="s">
        <v>34</v>
      </c>
      <c r="C13" s="3" t="s">
        <v>14</v>
      </c>
      <c r="D13" s="4">
        <f>ROUND(10851,2)</f>
        <v>10851</v>
      </c>
      <c r="E13" s="4">
        <f aca="true" t="shared" si="0" ref="E13:E18">ROUND(0,2)</f>
        <v>0</v>
      </c>
      <c r="F13" s="4">
        <f>ROUND(10804.88,2)</f>
        <v>10804.88</v>
      </c>
      <c r="G13" s="4">
        <f aca="true" t="shared" si="1" ref="G13:G18">ROUND(0,2)</f>
        <v>0</v>
      </c>
    </row>
    <row r="14" spans="1:7" ht="12.75">
      <c r="A14" s="2" t="s">
        <v>118</v>
      </c>
      <c r="B14" s="3" t="s">
        <v>101</v>
      </c>
      <c r="C14" s="3" t="s">
        <v>54</v>
      </c>
      <c r="D14" s="4">
        <f>ROUND(818700,2)</f>
        <v>818700</v>
      </c>
      <c r="E14" s="4">
        <f t="shared" si="0"/>
        <v>0</v>
      </c>
      <c r="F14" s="4">
        <f>ROUND(315107.25,2)</f>
        <v>315107.25</v>
      </c>
      <c r="G14" s="4">
        <f t="shared" si="1"/>
        <v>0</v>
      </c>
    </row>
    <row r="15" spans="1:7" ht="18.75">
      <c r="A15" s="2" t="s">
        <v>121</v>
      </c>
      <c r="B15" s="3" t="s">
        <v>140</v>
      </c>
      <c r="C15" s="3" t="s">
        <v>169</v>
      </c>
      <c r="D15" s="4">
        <f>ROUND(400000,2)</f>
        <v>400000</v>
      </c>
      <c r="E15" s="4">
        <f t="shared" si="0"/>
        <v>0</v>
      </c>
      <c r="F15" s="4">
        <f>ROUND(0,2)</f>
        <v>0</v>
      </c>
      <c r="G15" s="4">
        <f t="shared" si="1"/>
        <v>0</v>
      </c>
    </row>
    <row r="16" spans="1:7" ht="18.75">
      <c r="A16" s="2" t="s">
        <v>137</v>
      </c>
      <c r="B16" s="3" t="s">
        <v>89</v>
      </c>
      <c r="C16" s="3" t="s">
        <v>170</v>
      </c>
      <c r="D16" s="4">
        <f>ROUND(418700,2)</f>
        <v>418700</v>
      </c>
      <c r="E16" s="4">
        <f t="shared" si="0"/>
        <v>0</v>
      </c>
      <c r="F16" s="4">
        <f>ROUND(315107.25,2)</f>
        <v>315107.25</v>
      </c>
      <c r="G16" s="4">
        <f t="shared" si="1"/>
        <v>0</v>
      </c>
    </row>
    <row r="17" spans="1:7" ht="12.75">
      <c r="A17" s="2" t="s">
        <v>114</v>
      </c>
      <c r="B17" s="3" t="s">
        <v>1</v>
      </c>
      <c r="C17" s="3" t="s">
        <v>135</v>
      </c>
      <c r="D17" s="4">
        <f>ROUND(306041,2)</f>
        <v>306041</v>
      </c>
      <c r="E17" s="4">
        <f t="shared" si="0"/>
        <v>0</v>
      </c>
      <c r="F17" s="4">
        <f>ROUND(206893.76,2)</f>
        <v>206893.76</v>
      </c>
      <c r="G17" s="4">
        <f t="shared" si="1"/>
        <v>0</v>
      </c>
    </row>
    <row r="18" spans="1:7" ht="12.75">
      <c r="A18" s="2" t="s">
        <v>177</v>
      </c>
      <c r="B18" s="3" t="s">
        <v>100</v>
      </c>
      <c r="C18" s="3" t="s">
        <v>50</v>
      </c>
      <c r="D18" s="4">
        <f>ROUND(100800,2)</f>
        <v>100800</v>
      </c>
      <c r="E18" s="4">
        <f t="shared" si="0"/>
        <v>0</v>
      </c>
      <c r="F18" s="4">
        <f>ROUND(82391.03,2)</f>
        <v>82391.03</v>
      </c>
      <c r="G18" s="4">
        <f t="shared" si="1"/>
        <v>0</v>
      </c>
    </row>
    <row r="19" spans="1:7" ht="12.75">
      <c r="A19" s="2" t="s">
        <v>71</v>
      </c>
      <c r="B19" s="3" t="s">
        <v>142</v>
      </c>
      <c r="C19" s="3" t="s">
        <v>60</v>
      </c>
      <c r="D19" s="4">
        <f>ROUND(5747392,2)</f>
        <v>5747392</v>
      </c>
      <c r="E19" s="4">
        <f>ROUND(150200,2)</f>
        <v>150200</v>
      </c>
      <c r="F19" s="4">
        <f>ROUND(3649010.34,2)</f>
        <v>3649010.34</v>
      </c>
      <c r="G19" s="4">
        <f>ROUND(105379.27,2)</f>
        <v>105379.27</v>
      </c>
    </row>
    <row r="20" spans="1:7" ht="27.75">
      <c r="A20" s="2" t="s">
        <v>85</v>
      </c>
      <c r="B20" s="3" t="s">
        <v>165</v>
      </c>
      <c r="C20" s="3" t="s">
        <v>12</v>
      </c>
      <c r="D20" s="4">
        <f>ROUND(150200,2)</f>
        <v>150200</v>
      </c>
      <c r="E20" s="4">
        <f>ROUND(150200,2)</f>
        <v>150200</v>
      </c>
      <c r="F20" s="4">
        <f>ROUND(105379.27,2)</f>
        <v>105379.27</v>
      </c>
      <c r="G20" s="4">
        <f>ROUND(105379.27,2)</f>
        <v>105379.27</v>
      </c>
    </row>
    <row r="21" spans="1:7" ht="12.75">
      <c r="A21" s="2" t="s">
        <v>77</v>
      </c>
      <c r="B21" s="3" t="s">
        <v>70</v>
      </c>
      <c r="C21" s="3" t="s">
        <v>24</v>
      </c>
      <c r="D21" s="4">
        <f aca="true" t="shared" si="2" ref="D21:E30">ROUND(0,2)</f>
        <v>0</v>
      </c>
      <c r="E21" s="4">
        <f t="shared" si="2"/>
        <v>0</v>
      </c>
      <c r="F21" s="4">
        <f>ROUND(950191.71,2)</f>
        <v>950191.71</v>
      </c>
      <c r="G21" s="4">
        <f>ROUND(44820.73,2)</f>
        <v>44820.73</v>
      </c>
    </row>
    <row r="22" spans="1:7" ht="12.75">
      <c r="A22" s="2" t="s">
        <v>176</v>
      </c>
      <c r="B22" s="3" t="s">
        <v>75</v>
      </c>
      <c r="C22" s="3" t="s">
        <v>93</v>
      </c>
      <c r="D22" s="4">
        <f t="shared" si="2"/>
        <v>0</v>
      </c>
      <c r="E22" s="4">
        <f t="shared" si="2"/>
        <v>0</v>
      </c>
      <c r="F22" s="4">
        <f>ROUND(55296.71,2)</f>
        <v>55296.71</v>
      </c>
      <c r="G22" s="4">
        <f>ROUND(44820.73,2)</f>
        <v>44820.73</v>
      </c>
    </row>
    <row r="23" spans="1:7" ht="12.75">
      <c r="A23" s="2" t="s">
        <v>5</v>
      </c>
      <c r="B23" s="3" t="s">
        <v>92</v>
      </c>
      <c r="C23" s="3" t="s">
        <v>153</v>
      </c>
      <c r="D23" s="4">
        <f t="shared" si="2"/>
        <v>0</v>
      </c>
      <c r="E23" s="4">
        <f t="shared" si="2"/>
        <v>0</v>
      </c>
      <c r="F23" s="4">
        <f>ROUND(569651.96,2)</f>
        <v>569651.96</v>
      </c>
      <c r="G23" s="4">
        <f aca="true" t="shared" si="3" ref="G23:G67">ROUND(0,2)</f>
        <v>0</v>
      </c>
    </row>
    <row r="24" spans="1:7" ht="18.75">
      <c r="A24" s="2" t="s">
        <v>84</v>
      </c>
      <c r="B24" s="3" t="s">
        <v>129</v>
      </c>
      <c r="C24" s="3" t="s">
        <v>139</v>
      </c>
      <c r="D24" s="4">
        <f t="shared" si="2"/>
        <v>0</v>
      </c>
      <c r="E24" s="4">
        <f t="shared" si="2"/>
        <v>0</v>
      </c>
      <c r="F24" s="4">
        <f>ROUND(468552.38,2)</f>
        <v>468552.38</v>
      </c>
      <c r="G24" s="4">
        <f t="shared" si="3"/>
        <v>0</v>
      </c>
    </row>
    <row r="25" spans="1:7" ht="12.75">
      <c r="A25" s="2" t="s">
        <v>51</v>
      </c>
      <c r="B25" s="3" t="s">
        <v>117</v>
      </c>
      <c r="C25" s="3" t="s">
        <v>38</v>
      </c>
      <c r="D25" s="4">
        <f t="shared" si="2"/>
        <v>0</v>
      </c>
      <c r="E25" s="4">
        <f t="shared" si="2"/>
        <v>0</v>
      </c>
      <c r="F25" s="4">
        <f>ROUND(132407.98,2)</f>
        <v>132407.98</v>
      </c>
      <c r="G25" s="4">
        <f t="shared" si="3"/>
        <v>0</v>
      </c>
    </row>
    <row r="26" spans="1:7" ht="12.75">
      <c r="A26" s="2" t="s">
        <v>69</v>
      </c>
      <c r="B26" s="3" t="s">
        <v>160</v>
      </c>
      <c r="C26" s="3" t="s">
        <v>48</v>
      </c>
      <c r="D26" s="4">
        <f t="shared" si="2"/>
        <v>0</v>
      </c>
      <c r="E26" s="4">
        <f t="shared" si="2"/>
        <v>0</v>
      </c>
      <c r="F26" s="4">
        <f>ROUND(5471.31,2)</f>
        <v>5471.31</v>
      </c>
      <c r="G26" s="4">
        <f t="shared" si="3"/>
        <v>0</v>
      </c>
    </row>
    <row r="27" spans="1:7" ht="12.75">
      <c r="A27" s="2" t="s">
        <v>35</v>
      </c>
      <c r="B27" s="3" t="s">
        <v>67</v>
      </c>
      <c r="C27" s="3" t="s">
        <v>168</v>
      </c>
      <c r="D27" s="4">
        <f t="shared" si="2"/>
        <v>0</v>
      </c>
      <c r="E27" s="4">
        <f t="shared" si="2"/>
        <v>0</v>
      </c>
      <c r="F27" s="4">
        <f>ROUND(6900,2)</f>
        <v>6900</v>
      </c>
      <c r="G27" s="4">
        <f t="shared" si="3"/>
        <v>0</v>
      </c>
    </row>
    <row r="28" spans="1:7" ht="12.75">
      <c r="A28" s="2" t="s">
        <v>130</v>
      </c>
      <c r="B28" s="3" t="s">
        <v>49</v>
      </c>
      <c r="C28" s="3" t="s">
        <v>124</v>
      </c>
      <c r="D28" s="4">
        <f t="shared" si="2"/>
        <v>0</v>
      </c>
      <c r="E28" s="4">
        <f t="shared" si="2"/>
        <v>0</v>
      </c>
      <c r="F28" s="4">
        <f>ROUND(152204,2)</f>
        <v>152204</v>
      </c>
      <c r="G28" s="4">
        <f t="shared" si="3"/>
        <v>0</v>
      </c>
    </row>
    <row r="29" spans="1:7" ht="18.75">
      <c r="A29" s="2" t="s">
        <v>2</v>
      </c>
      <c r="B29" s="3" t="s">
        <v>178</v>
      </c>
      <c r="C29" s="3" t="s">
        <v>152</v>
      </c>
      <c r="D29" s="4">
        <f t="shared" si="2"/>
        <v>0</v>
      </c>
      <c r="E29" s="4">
        <f t="shared" si="2"/>
        <v>0</v>
      </c>
      <c r="F29" s="4">
        <f>ROUND(27976,2)</f>
        <v>27976</v>
      </c>
      <c r="G29" s="4">
        <f t="shared" si="3"/>
        <v>0</v>
      </c>
    </row>
    <row r="30" spans="1:7" ht="18.75">
      <c r="A30" s="2" t="s">
        <v>105</v>
      </c>
      <c r="B30" s="3" t="s">
        <v>175</v>
      </c>
      <c r="C30" s="3" t="s">
        <v>74</v>
      </c>
      <c r="D30" s="4">
        <f t="shared" si="2"/>
        <v>0</v>
      </c>
      <c r="E30" s="4">
        <f t="shared" si="2"/>
        <v>0</v>
      </c>
      <c r="F30" s="4">
        <f>ROUND(10400,2)</f>
        <v>10400</v>
      </c>
      <c r="G30" s="4">
        <f t="shared" si="3"/>
        <v>0</v>
      </c>
    </row>
    <row r="31" spans="1:7" ht="12.75">
      <c r="A31" s="2" t="s">
        <v>138</v>
      </c>
      <c r="B31" s="3" t="s">
        <v>4</v>
      </c>
      <c r="C31" s="3" t="s">
        <v>52</v>
      </c>
      <c r="D31" s="4">
        <f>ROUND(297292,2)</f>
        <v>297292</v>
      </c>
      <c r="E31" s="4">
        <f>ROUND(2200,2)</f>
        <v>2200</v>
      </c>
      <c r="F31" s="4">
        <f>ROUND(158997.66,2)</f>
        <v>158997.66</v>
      </c>
      <c r="G31" s="4">
        <f t="shared" si="3"/>
        <v>0</v>
      </c>
    </row>
    <row r="32" spans="1:7" ht="18.75">
      <c r="A32" s="2" t="s">
        <v>76</v>
      </c>
      <c r="B32" s="3" t="s">
        <v>83</v>
      </c>
      <c r="C32" s="3" t="s">
        <v>28</v>
      </c>
      <c r="D32" s="4">
        <f>ROUND(843100,2)</f>
        <v>843100</v>
      </c>
      <c r="E32" s="4">
        <f aca="true" t="shared" si="4" ref="E32:E41">ROUND(0,2)</f>
        <v>0</v>
      </c>
      <c r="F32" s="4">
        <f>ROUND(543246.35,2)</f>
        <v>543246.35</v>
      </c>
      <c r="G32" s="4">
        <f t="shared" si="3"/>
        <v>0</v>
      </c>
    </row>
    <row r="33" spans="1:7" ht="12.75">
      <c r="A33" s="2" t="s">
        <v>57</v>
      </c>
      <c r="B33" s="3" t="s">
        <v>104</v>
      </c>
      <c r="C33" s="3" t="s">
        <v>172</v>
      </c>
      <c r="D33" s="4">
        <f>ROUND(737100,2)</f>
        <v>737100</v>
      </c>
      <c r="E33" s="4">
        <f t="shared" si="4"/>
        <v>0</v>
      </c>
      <c r="F33" s="4">
        <f>ROUND(463084.9,2)</f>
        <v>463084.9</v>
      </c>
      <c r="G33" s="4">
        <f t="shared" si="3"/>
        <v>0</v>
      </c>
    </row>
    <row r="34" spans="1:7" ht="12.75">
      <c r="A34" s="2" t="s">
        <v>171</v>
      </c>
      <c r="B34" s="3" t="s">
        <v>96</v>
      </c>
      <c r="C34" s="3" t="s">
        <v>26</v>
      </c>
      <c r="D34" s="4">
        <f>ROUND(106000,2)</f>
        <v>106000</v>
      </c>
      <c r="E34" s="4">
        <f t="shared" si="4"/>
        <v>0</v>
      </c>
      <c r="F34" s="4">
        <f>ROUND(80161.45,2)</f>
        <v>80161.45</v>
      </c>
      <c r="G34" s="4">
        <f t="shared" si="3"/>
        <v>0</v>
      </c>
    </row>
    <row r="35" spans="1:7" ht="12.75">
      <c r="A35" s="2" t="s">
        <v>86</v>
      </c>
      <c r="B35" s="3" t="s">
        <v>41</v>
      </c>
      <c r="C35" s="3" t="s">
        <v>20</v>
      </c>
      <c r="D35" s="4">
        <f>ROUND(254600,2)</f>
        <v>254600</v>
      </c>
      <c r="E35" s="4">
        <f t="shared" si="4"/>
        <v>0</v>
      </c>
      <c r="F35" s="4">
        <f>ROUND(163559.73,2)</f>
        <v>163559.73</v>
      </c>
      <c r="G35" s="4">
        <f t="shared" si="3"/>
        <v>0</v>
      </c>
    </row>
    <row r="36" spans="1:7" ht="12.75">
      <c r="A36" s="2" t="s">
        <v>66</v>
      </c>
      <c r="B36" s="3" t="s">
        <v>143</v>
      </c>
      <c r="C36" s="3" t="s">
        <v>172</v>
      </c>
      <c r="D36" s="4">
        <f>ROUND(222600,2)</f>
        <v>222600</v>
      </c>
      <c r="E36" s="4">
        <f t="shared" si="4"/>
        <v>0</v>
      </c>
      <c r="F36" s="4">
        <f>ROUND(139591.91,2)</f>
        <v>139591.91</v>
      </c>
      <c r="G36" s="4">
        <f t="shared" si="3"/>
        <v>0</v>
      </c>
    </row>
    <row r="37" spans="1:7" ht="12.75">
      <c r="A37" s="2" t="s">
        <v>158</v>
      </c>
      <c r="B37" s="3" t="s">
        <v>150</v>
      </c>
      <c r="C37" s="3" t="s">
        <v>26</v>
      </c>
      <c r="D37" s="4">
        <f>ROUND(32000,2)</f>
        <v>32000</v>
      </c>
      <c r="E37" s="4">
        <f t="shared" si="4"/>
        <v>0</v>
      </c>
      <c r="F37" s="4">
        <f>ROUND(23967.82,2)</f>
        <v>23967.82</v>
      </c>
      <c r="G37" s="4">
        <f t="shared" si="3"/>
        <v>0</v>
      </c>
    </row>
    <row r="38" spans="1:7" ht="18.75">
      <c r="A38" s="2" t="s">
        <v>73</v>
      </c>
      <c r="B38" s="3" t="s">
        <v>120</v>
      </c>
      <c r="C38" s="3" t="s">
        <v>23</v>
      </c>
      <c r="D38" s="4">
        <f>ROUND(72473.32,2)</f>
        <v>72473.32</v>
      </c>
      <c r="E38" s="4">
        <f t="shared" si="4"/>
        <v>0</v>
      </c>
      <c r="F38" s="4">
        <f>ROUND(0,2)</f>
        <v>0</v>
      </c>
      <c r="G38" s="4">
        <f t="shared" si="3"/>
        <v>0</v>
      </c>
    </row>
    <row r="39" spans="1:7" ht="12.75">
      <c r="A39" s="2" t="s">
        <v>174</v>
      </c>
      <c r="B39" s="3" t="s">
        <v>44</v>
      </c>
      <c r="C39" s="3" t="s">
        <v>21</v>
      </c>
      <c r="D39" s="4">
        <f>ROUND(55468.84,2)</f>
        <v>55468.84</v>
      </c>
      <c r="E39" s="4">
        <f t="shared" si="4"/>
        <v>0</v>
      </c>
      <c r="F39" s="4">
        <f>ROUND(0,2)</f>
        <v>0</v>
      </c>
      <c r="G39" s="4">
        <f t="shared" si="3"/>
        <v>0</v>
      </c>
    </row>
    <row r="40" spans="1:7" ht="12.75">
      <c r="A40" s="2" t="s">
        <v>179</v>
      </c>
      <c r="B40" s="3" t="s">
        <v>33</v>
      </c>
      <c r="C40" s="3" t="s">
        <v>43</v>
      </c>
      <c r="D40" s="4">
        <f>ROUND(72473.32,2)</f>
        <v>72473.32</v>
      </c>
      <c r="E40" s="4">
        <f t="shared" si="4"/>
        <v>0</v>
      </c>
      <c r="F40" s="4">
        <f>ROUND(0,2)</f>
        <v>0</v>
      </c>
      <c r="G40" s="4">
        <f t="shared" si="3"/>
        <v>0</v>
      </c>
    </row>
    <row r="41" spans="1:7" ht="12.75">
      <c r="A41" s="2" t="s">
        <v>53</v>
      </c>
      <c r="B41" s="3" t="s">
        <v>113</v>
      </c>
      <c r="C41" s="3" t="s">
        <v>132</v>
      </c>
      <c r="D41" s="4">
        <f>ROUND(55468.84,2)</f>
        <v>55468.84</v>
      </c>
      <c r="E41" s="4">
        <f t="shared" si="4"/>
        <v>0</v>
      </c>
      <c r="F41" s="4">
        <f>ROUND(0,2)</f>
        <v>0</v>
      </c>
      <c r="G41" s="4">
        <f t="shared" si="3"/>
        <v>0</v>
      </c>
    </row>
    <row r="42" spans="1:7" ht="12.75">
      <c r="A42" s="2" t="s">
        <v>154</v>
      </c>
      <c r="B42" s="3" t="s">
        <v>148</v>
      </c>
      <c r="C42" s="3" t="s">
        <v>52</v>
      </c>
      <c r="D42" s="4">
        <f>ROUND(297292,2)</f>
        <v>297292</v>
      </c>
      <c r="E42" s="4">
        <f>ROUND(2200,2)</f>
        <v>2200</v>
      </c>
      <c r="F42" s="4">
        <f>ROUND(158997.66,2)</f>
        <v>158997.66</v>
      </c>
      <c r="G42" s="4">
        <f t="shared" si="3"/>
        <v>0</v>
      </c>
    </row>
    <row r="43" spans="1:7" ht="12.75">
      <c r="A43" s="2" t="s">
        <v>47</v>
      </c>
      <c r="B43" s="3" t="s">
        <v>126</v>
      </c>
      <c r="C43" s="3" t="s">
        <v>161</v>
      </c>
      <c r="D43" s="4">
        <f>ROUND(843100,2)</f>
        <v>843100</v>
      </c>
      <c r="E43" s="4">
        <f aca="true" t="shared" si="5" ref="E43:E67">ROUND(0,2)</f>
        <v>0</v>
      </c>
      <c r="F43" s="4">
        <f>ROUND(543246.35,2)</f>
        <v>543246.35</v>
      </c>
      <c r="G43" s="4">
        <f t="shared" si="3"/>
        <v>0</v>
      </c>
    </row>
    <row r="44" spans="1:7" ht="18.75">
      <c r="A44" s="2" t="s">
        <v>144</v>
      </c>
      <c r="B44" s="3" t="s">
        <v>58</v>
      </c>
      <c r="C44" s="3" t="s">
        <v>62</v>
      </c>
      <c r="D44" s="4">
        <f>ROUND(737100,2)</f>
        <v>737100</v>
      </c>
      <c r="E44" s="4">
        <f t="shared" si="5"/>
        <v>0</v>
      </c>
      <c r="F44" s="4">
        <f>ROUND(463084.9,2)</f>
        <v>463084.9</v>
      </c>
      <c r="G44" s="4">
        <f t="shared" si="3"/>
        <v>0</v>
      </c>
    </row>
    <row r="45" spans="1:7" ht="12.75">
      <c r="A45" s="2" t="s">
        <v>90</v>
      </c>
      <c r="B45" s="3" t="s">
        <v>64</v>
      </c>
      <c r="C45" s="3" t="s">
        <v>0</v>
      </c>
      <c r="D45" s="4">
        <f>ROUND(106000,2)</f>
        <v>106000</v>
      </c>
      <c r="E45" s="4">
        <f t="shared" si="5"/>
        <v>0</v>
      </c>
      <c r="F45" s="4">
        <f>ROUND(80161.45,2)</f>
        <v>80161.45</v>
      </c>
      <c r="G45" s="4">
        <f t="shared" si="3"/>
        <v>0</v>
      </c>
    </row>
    <row r="46" spans="1:7" ht="12.75">
      <c r="A46" s="2" t="s">
        <v>128</v>
      </c>
      <c r="B46" s="3" t="s">
        <v>164</v>
      </c>
      <c r="C46" s="3" t="s">
        <v>79</v>
      </c>
      <c r="D46" s="4">
        <f>ROUND(254600,2)</f>
        <v>254600</v>
      </c>
      <c r="E46" s="4">
        <f t="shared" si="5"/>
        <v>0</v>
      </c>
      <c r="F46" s="4">
        <f>ROUND(163559.73,2)</f>
        <v>163559.73</v>
      </c>
      <c r="G46" s="4">
        <f t="shared" si="3"/>
        <v>0</v>
      </c>
    </row>
    <row r="47" spans="1:7" ht="12.75">
      <c r="A47" s="2" t="s">
        <v>173</v>
      </c>
      <c r="B47" s="3" t="s">
        <v>13</v>
      </c>
      <c r="C47" s="3" t="s">
        <v>123</v>
      </c>
      <c r="D47" s="4">
        <f>ROUND(222600,2)</f>
        <v>222600</v>
      </c>
      <c r="E47" s="4">
        <f t="shared" si="5"/>
        <v>0</v>
      </c>
      <c r="F47" s="4">
        <f>ROUND(139591.91,2)</f>
        <v>139591.91</v>
      </c>
      <c r="G47" s="4">
        <f t="shared" si="3"/>
        <v>0</v>
      </c>
    </row>
    <row r="48" spans="1:7" ht="12.75">
      <c r="A48" s="2" t="s">
        <v>122</v>
      </c>
      <c r="B48" s="3" t="s">
        <v>10</v>
      </c>
      <c r="C48" s="3" t="s">
        <v>0</v>
      </c>
      <c r="D48" s="4">
        <f>ROUND(32000,2)</f>
        <v>32000</v>
      </c>
      <c r="E48" s="4">
        <f t="shared" si="5"/>
        <v>0</v>
      </c>
      <c r="F48" s="4">
        <f>ROUND(23967.82,2)</f>
        <v>23967.82</v>
      </c>
      <c r="G48" s="4">
        <f t="shared" si="3"/>
        <v>0</v>
      </c>
    </row>
    <row r="49" spans="1:7" ht="18.75">
      <c r="A49" s="2" t="s">
        <v>25</v>
      </c>
      <c r="B49" s="3" t="s">
        <v>81</v>
      </c>
      <c r="C49" s="3" t="s">
        <v>23</v>
      </c>
      <c r="D49" s="4">
        <f>ROUND(72473.32,2)</f>
        <v>72473.32</v>
      </c>
      <c r="E49" s="4">
        <f t="shared" si="5"/>
        <v>0</v>
      </c>
      <c r="F49" s="4">
        <f>ROUND(0,2)</f>
        <v>0</v>
      </c>
      <c r="G49" s="4">
        <f t="shared" si="3"/>
        <v>0</v>
      </c>
    </row>
    <row r="50" spans="1:7" ht="12.75">
      <c r="A50" s="2" t="s">
        <v>91</v>
      </c>
      <c r="B50" s="3" t="s">
        <v>63</v>
      </c>
      <c r="C50" s="3" t="s">
        <v>21</v>
      </c>
      <c r="D50" s="4">
        <f>ROUND(55468.84,2)</f>
        <v>55468.84</v>
      </c>
      <c r="E50" s="4">
        <f t="shared" si="5"/>
        <v>0</v>
      </c>
      <c r="F50" s="4">
        <f>ROUND(0,2)</f>
        <v>0</v>
      </c>
      <c r="G50" s="4">
        <f t="shared" si="3"/>
        <v>0</v>
      </c>
    </row>
    <row r="51" spans="1:7" ht="12.75">
      <c r="A51" s="2" t="s">
        <v>97</v>
      </c>
      <c r="B51" s="3" t="s">
        <v>167</v>
      </c>
      <c r="C51" s="3" t="s">
        <v>43</v>
      </c>
      <c r="D51" s="4">
        <f>ROUND(72473.32,2)</f>
        <v>72473.32</v>
      </c>
      <c r="E51" s="4">
        <f t="shared" si="5"/>
        <v>0</v>
      </c>
      <c r="F51" s="4">
        <f>ROUND(0,2)</f>
        <v>0</v>
      </c>
      <c r="G51" s="4">
        <f t="shared" si="3"/>
        <v>0</v>
      </c>
    </row>
    <row r="52" spans="1:7" ht="12.75">
      <c r="A52" s="2" t="s">
        <v>45</v>
      </c>
      <c r="B52" s="3" t="s">
        <v>141</v>
      </c>
      <c r="C52" s="3" t="s">
        <v>132</v>
      </c>
      <c r="D52" s="4">
        <f>ROUND(55468.84,2)</f>
        <v>55468.84</v>
      </c>
      <c r="E52" s="4">
        <f t="shared" si="5"/>
        <v>0</v>
      </c>
      <c r="F52" s="4">
        <f>ROUND(0,2)</f>
        <v>0</v>
      </c>
      <c r="G52" s="4">
        <f t="shared" si="3"/>
        <v>0</v>
      </c>
    </row>
    <row r="53" spans="1:7" ht="12.75">
      <c r="A53" s="2" t="s">
        <v>27</v>
      </c>
      <c r="B53" s="3" t="s">
        <v>108</v>
      </c>
      <c r="C53" s="3" t="s">
        <v>78</v>
      </c>
      <c r="D53" s="4">
        <f>ROUND(2475300,2)</f>
        <v>2475300</v>
      </c>
      <c r="E53" s="4">
        <f t="shared" si="5"/>
        <v>0</v>
      </c>
      <c r="F53" s="4">
        <f>ROUND(1757437.05,2)</f>
        <v>1757437.05</v>
      </c>
      <c r="G53" s="4">
        <f t="shared" si="3"/>
        <v>0</v>
      </c>
    </row>
    <row r="54" spans="1:7" ht="12.75">
      <c r="A54" s="2" t="s">
        <v>103</v>
      </c>
      <c r="B54" s="3" t="s">
        <v>55</v>
      </c>
      <c r="C54" s="3" t="s">
        <v>72</v>
      </c>
      <c r="D54" s="4">
        <f>ROUND(1590600,2)</f>
        <v>1590600</v>
      </c>
      <c r="E54" s="4">
        <f t="shared" si="5"/>
        <v>0</v>
      </c>
      <c r="F54" s="4">
        <f>ROUND(1145506.53,2)</f>
        <v>1145506.53</v>
      </c>
      <c r="G54" s="4">
        <f t="shared" si="3"/>
        <v>0</v>
      </c>
    </row>
    <row r="55" spans="1:7" ht="12.75">
      <c r="A55" s="2" t="s">
        <v>3</v>
      </c>
      <c r="B55" s="3"/>
      <c r="C55" s="3" t="s">
        <v>162</v>
      </c>
      <c r="D55" s="4">
        <f>ROUND(560200,2)</f>
        <v>560200</v>
      </c>
      <c r="E55" s="4">
        <f t="shared" si="5"/>
        <v>0</v>
      </c>
      <c r="F55" s="4">
        <f>ROUND(408568.14,2)</f>
        <v>408568.14</v>
      </c>
      <c r="G55" s="4">
        <f t="shared" si="3"/>
        <v>0</v>
      </c>
    </row>
    <row r="56" spans="1:7" ht="12.75">
      <c r="A56" s="2" t="s">
        <v>112</v>
      </c>
      <c r="B56" s="3"/>
      <c r="C56" s="3" t="s">
        <v>42</v>
      </c>
      <c r="D56" s="4">
        <f>ROUND(436000,2)</f>
        <v>436000</v>
      </c>
      <c r="E56" s="4">
        <f t="shared" si="5"/>
        <v>0</v>
      </c>
      <c r="F56" s="4">
        <f>ROUND(381222.5,2)</f>
        <v>381222.5</v>
      </c>
      <c r="G56" s="4">
        <f t="shared" si="3"/>
        <v>0</v>
      </c>
    </row>
    <row r="57" spans="1:7" ht="12.75">
      <c r="A57" s="2" t="s">
        <v>36</v>
      </c>
      <c r="B57" s="3"/>
      <c r="C57" s="3" t="s">
        <v>29</v>
      </c>
      <c r="D57" s="4">
        <f>ROUND(594400,2)</f>
        <v>594400</v>
      </c>
      <c r="E57" s="4">
        <f t="shared" si="5"/>
        <v>0</v>
      </c>
      <c r="F57" s="4">
        <f>ROUND(355715.89,2)</f>
        <v>355715.89</v>
      </c>
      <c r="G57" s="4">
        <f t="shared" si="3"/>
        <v>0</v>
      </c>
    </row>
    <row r="58" spans="1:7" ht="12.75">
      <c r="A58" s="2" t="s">
        <v>94</v>
      </c>
      <c r="B58" s="3" t="s">
        <v>136</v>
      </c>
      <c r="C58" s="3" t="s">
        <v>61</v>
      </c>
      <c r="D58" s="4">
        <f>ROUND(480400,2)</f>
        <v>480400</v>
      </c>
      <c r="E58" s="4">
        <f t="shared" si="5"/>
        <v>0</v>
      </c>
      <c r="F58" s="4">
        <f>ROUND(339902.98,2)</f>
        <v>339902.98</v>
      </c>
      <c r="G58" s="4">
        <f t="shared" si="3"/>
        <v>0</v>
      </c>
    </row>
    <row r="59" spans="1:7" ht="12.75">
      <c r="A59" s="2" t="s">
        <v>19</v>
      </c>
      <c r="B59" s="3"/>
      <c r="C59" s="3" t="s">
        <v>162</v>
      </c>
      <c r="D59" s="4">
        <f>ROUND(169200,2)</f>
        <v>169200</v>
      </c>
      <c r="E59" s="4">
        <f t="shared" si="5"/>
        <v>0</v>
      </c>
      <c r="F59" s="4">
        <f>ROUND(122179.59,2)</f>
        <v>122179.59</v>
      </c>
      <c r="G59" s="4">
        <f t="shared" si="3"/>
        <v>0</v>
      </c>
    </row>
    <row r="60" spans="1:7" ht="12.75">
      <c r="A60" s="2" t="s">
        <v>95</v>
      </c>
      <c r="B60" s="3"/>
      <c r="C60" s="3" t="s">
        <v>42</v>
      </c>
      <c r="D60" s="4">
        <f>ROUND(132000,2)</f>
        <v>132000</v>
      </c>
      <c r="E60" s="4">
        <f t="shared" si="5"/>
        <v>0</v>
      </c>
      <c r="F60" s="4">
        <f>ROUND(112713.19,2)</f>
        <v>112713.19</v>
      </c>
      <c r="G60" s="4">
        <f t="shared" si="3"/>
        <v>0</v>
      </c>
    </row>
    <row r="61" spans="1:7" ht="12.75">
      <c r="A61" s="2" t="s">
        <v>15</v>
      </c>
      <c r="B61" s="3"/>
      <c r="C61" s="3" t="s">
        <v>29</v>
      </c>
      <c r="D61" s="4">
        <f>ROUND(179200,2)</f>
        <v>179200</v>
      </c>
      <c r="E61" s="4">
        <f t="shared" si="5"/>
        <v>0</v>
      </c>
      <c r="F61" s="4">
        <f>ROUND(105010.2,2)</f>
        <v>105010.2</v>
      </c>
      <c r="G61" s="4">
        <f t="shared" si="3"/>
        <v>0</v>
      </c>
    </row>
    <row r="62" spans="1:7" ht="10.5" customHeight="1">
      <c r="A62" s="2" t="s">
        <v>116</v>
      </c>
      <c r="B62" s="3" t="s">
        <v>16</v>
      </c>
      <c r="C62" s="3" t="s">
        <v>82</v>
      </c>
      <c r="D62" s="4">
        <f>ROUND(5,2)</f>
        <v>5</v>
      </c>
      <c r="E62" s="4">
        <f t="shared" si="5"/>
        <v>0</v>
      </c>
      <c r="F62" s="4">
        <f>ROUND(5,2)</f>
        <v>5</v>
      </c>
      <c r="G62" s="4">
        <f t="shared" si="3"/>
        <v>0</v>
      </c>
    </row>
    <row r="63" spans="1:7" ht="12.75">
      <c r="A63" s="2" t="s">
        <v>109</v>
      </c>
      <c r="B63" s="3" t="s">
        <v>31</v>
      </c>
      <c r="C63" s="3" t="s">
        <v>17</v>
      </c>
      <c r="D63" s="4">
        <f>ROUND(4,2)</f>
        <v>4</v>
      </c>
      <c r="E63" s="4">
        <f t="shared" si="5"/>
        <v>0</v>
      </c>
      <c r="F63" s="4">
        <f>ROUND(4,2)</f>
        <v>4</v>
      </c>
      <c r="G63" s="4">
        <f t="shared" si="3"/>
        <v>0</v>
      </c>
    </row>
    <row r="64" spans="1:7" ht="12.75" customHeight="1">
      <c r="A64" s="2" t="s">
        <v>110</v>
      </c>
      <c r="B64" s="3" t="s">
        <v>99</v>
      </c>
      <c r="C64" s="3" t="s">
        <v>102</v>
      </c>
      <c r="D64" s="4">
        <f>ROUND(0,2)</f>
        <v>0</v>
      </c>
      <c r="E64" s="4">
        <f t="shared" si="5"/>
        <v>0</v>
      </c>
      <c r="F64" s="4">
        <f>ROUND(399.5,2)</f>
        <v>399.5</v>
      </c>
      <c r="G64" s="4">
        <f t="shared" si="3"/>
        <v>0</v>
      </c>
    </row>
    <row r="65" spans="1:7" ht="18.75">
      <c r="A65" s="2" t="s">
        <v>127</v>
      </c>
      <c r="B65" s="3" t="s">
        <v>7</v>
      </c>
      <c r="C65" s="3" t="s">
        <v>119</v>
      </c>
      <c r="D65" s="4">
        <f>ROUND(0,2)</f>
        <v>0</v>
      </c>
      <c r="E65" s="4">
        <f t="shared" si="5"/>
        <v>0</v>
      </c>
      <c r="F65" s="4">
        <f>ROUND(399.5,2)</f>
        <v>399.5</v>
      </c>
      <c r="G65" s="4">
        <f t="shared" si="3"/>
        <v>0</v>
      </c>
    </row>
    <row r="66" spans="1:7" ht="12" customHeight="1">
      <c r="A66" s="2" t="s">
        <v>46</v>
      </c>
      <c r="B66" s="3" t="s">
        <v>166</v>
      </c>
      <c r="C66" s="3" t="s">
        <v>147</v>
      </c>
      <c r="D66" s="4">
        <f>ROUND(0,2)</f>
        <v>0</v>
      </c>
      <c r="E66" s="4">
        <f t="shared" si="5"/>
        <v>0</v>
      </c>
      <c r="F66" s="4">
        <f>ROUND(399.5,2)</f>
        <v>399.5</v>
      </c>
      <c r="G66" s="4">
        <f t="shared" si="3"/>
        <v>0</v>
      </c>
    </row>
    <row r="67" spans="1:7" ht="12.75">
      <c r="A67" s="2" t="s">
        <v>145</v>
      </c>
      <c r="B67" s="3" t="s">
        <v>11</v>
      </c>
      <c r="C67" s="3" t="s">
        <v>68</v>
      </c>
      <c r="D67" s="4">
        <f>ROUND(140208.69,2)</f>
        <v>140208.69</v>
      </c>
      <c r="E67" s="4">
        <f t="shared" si="5"/>
        <v>0</v>
      </c>
      <c r="F67" s="4">
        <f>ROUND(81758.69,2)</f>
        <v>81758.69</v>
      </c>
      <c r="G67" s="4">
        <f t="shared" si="3"/>
        <v>0</v>
      </c>
    </row>
    <row r="68" spans="1:7" ht="8.25" customHeight="1">
      <c r="A68" s="5"/>
      <c r="B68" s="5"/>
      <c r="C68" s="5"/>
      <c r="D68" s="5"/>
      <c r="E68" s="10"/>
      <c r="F68" s="10"/>
      <c r="G68" s="10"/>
    </row>
    <row r="69" spans="1:7" ht="12.75">
      <c r="A69" s="5"/>
      <c r="B69" s="5"/>
      <c r="C69" s="5"/>
      <c r="D69" s="5"/>
      <c r="E69" s="10"/>
      <c r="F69" s="10"/>
      <c r="G69" s="10"/>
    </row>
    <row r="70" spans="1:7" ht="12.75" customHeight="1">
      <c r="A70" s="5" t="s">
        <v>182</v>
      </c>
      <c r="B70" s="5"/>
      <c r="C70" s="5"/>
      <c r="D70" s="5"/>
      <c r="E70" s="10" t="s">
        <v>181</v>
      </c>
      <c r="F70" s="10"/>
      <c r="G70" s="10"/>
    </row>
    <row r="71" spans="1:7" ht="9.75" customHeight="1">
      <c r="A71" s="5"/>
      <c r="B71" s="5"/>
      <c r="C71" s="5"/>
      <c r="D71" s="5"/>
      <c r="E71" s="10"/>
      <c r="F71" s="10"/>
      <c r="G71" s="10"/>
    </row>
    <row r="72" spans="1:7" ht="12.75" customHeight="1">
      <c r="A72" s="5"/>
      <c r="B72" s="5"/>
      <c r="C72" s="5"/>
      <c r="D72" s="5"/>
      <c r="E72" s="10"/>
      <c r="F72" s="10"/>
      <c r="G72" s="10"/>
    </row>
    <row r="73" spans="1:7" ht="12.75">
      <c r="A73" s="5" t="s">
        <v>183</v>
      </c>
      <c r="B73" s="5"/>
      <c r="C73" s="5"/>
      <c r="D73" s="5"/>
      <c r="E73" s="10" t="s">
        <v>180</v>
      </c>
      <c r="F73" s="10"/>
      <c r="G73" s="10"/>
    </row>
    <row r="74" ht="12.75" customHeight="1"/>
  </sheetData>
  <sheetProtection/>
  <mergeCells count="17">
    <mergeCell ref="A71:D71"/>
    <mergeCell ref="A72:D72"/>
    <mergeCell ref="A73:D73"/>
    <mergeCell ref="E68:G68"/>
    <mergeCell ref="E69:G69"/>
    <mergeCell ref="E70:G70"/>
    <mergeCell ref="E71:G71"/>
    <mergeCell ref="E72:G72"/>
    <mergeCell ref="E73:G73"/>
    <mergeCell ref="G1:G4"/>
    <mergeCell ref="A1:F1"/>
    <mergeCell ref="A2:F2"/>
    <mergeCell ref="A3:F3"/>
    <mergeCell ref="A4:F4"/>
    <mergeCell ref="A68:D68"/>
    <mergeCell ref="A69:D69"/>
    <mergeCell ref="A70:D70"/>
  </mergeCells>
  <printOptions gridLines="1"/>
  <pageMargins left="0.2" right="0.26" top="0.4166666666666667" bottom="0.17" header="0.1388888888888889" footer="0.4166666666666667"/>
  <pageSetup horizontalDpi="600" verticalDpi="600" orientation="landscape" paperSize="9" r:id="rId1"/>
  <headerFooter alignWithMargins="0">
    <oddHeader>&amp;RСтраница &amp;С&amp;P из &amp;К&amp;N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2015-10-27T06:44:07Z</dcterms:created>
  <dcterms:modified xsi:type="dcterms:W3CDTF">2015-10-27T06:44:28Z</dcterms:modified>
  <cp:category/>
  <cp:version/>
  <cp:contentType/>
  <cp:contentStatus/>
</cp:coreProperties>
</file>